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MF 2025\"/>
    </mc:Choice>
  </mc:AlternateContent>
  <xr:revisionPtr revIDLastSave="0" documentId="8_{9614AF81-A0C4-4E7C-9580-80BBD290041F}" xr6:coauthVersionLast="45" xr6:coauthVersionMax="45" xr10:uidLastSave="{00000000-0000-0000-0000-000000000000}"/>
  <bookViews>
    <workbookView xWindow="-108" yWindow="-108" windowWidth="23256" windowHeight="12600" xr2:uid="{DF1AA853-833A-4567-8B94-C372D978E3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B45" i="1"/>
  <c r="M36" i="1"/>
  <c r="J36" i="1"/>
  <c r="M34" i="1"/>
  <c r="J34" i="1"/>
  <c r="M33" i="1"/>
  <c r="J33" i="1"/>
  <c r="M31" i="1"/>
  <c r="J31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2" i="1"/>
  <c r="J22" i="1"/>
  <c r="J21" i="1"/>
  <c r="J18" i="1"/>
  <c r="J16" i="1"/>
  <c r="J14" i="1"/>
</calcChain>
</file>

<file path=xl/sharedStrings.xml><?xml version="1.0" encoding="utf-8"?>
<sst xmlns="http://schemas.openxmlformats.org/spreadsheetml/2006/main" count="194" uniqueCount="93">
  <si>
    <t>ANEXO A.</t>
  </si>
  <si>
    <t>REPORTE DE OPERACIONES CON PARTES RELACIONADAS</t>
  </si>
  <si>
    <t>NORMA DE CARÁCTER GENERAL N° 501  CMF</t>
  </si>
  <si>
    <t>FERIA DE OSORNO S.A.</t>
  </si>
  <si>
    <t>FECHA DEL REPORTE : Segundo semestre 2025</t>
  </si>
  <si>
    <t>MONTO TOTAL</t>
  </si>
  <si>
    <t>PRECIO DE</t>
  </si>
  <si>
    <t>NUMERO DE</t>
  </si>
  <si>
    <t xml:space="preserve">MONEDA DE </t>
  </si>
  <si>
    <t>TIPO DE OPERACIÓN</t>
  </si>
  <si>
    <t>SUBTIPO DE OPERACIÓN</t>
  </si>
  <si>
    <t xml:space="preserve">NOMBRE O RAZON </t>
  </si>
  <si>
    <t>NÚMERO IDENTIFICACION</t>
  </si>
  <si>
    <t>TIPO DE RELACIÓN</t>
  </si>
  <si>
    <t>INVOLUCRADO</t>
  </si>
  <si>
    <t>REAJUSTE E INTERESES</t>
  </si>
  <si>
    <t>OPERACIÓN</t>
  </si>
  <si>
    <t>OPERACIONES</t>
  </si>
  <si>
    <t>OPERACION</t>
  </si>
  <si>
    <t>SOCIAL CONTRAPARTE</t>
  </si>
  <si>
    <t>CONTRAPARTE</t>
  </si>
  <si>
    <t>M$</t>
  </si>
  <si>
    <t>Operaciones Habituales</t>
  </si>
  <si>
    <t>Arriendo inmuebles</t>
  </si>
  <si>
    <t>Feria Ganaderos Osorno S.A.</t>
  </si>
  <si>
    <t>76.360.720-8</t>
  </si>
  <si>
    <t>Relación Matriz y Filial</t>
  </si>
  <si>
    <t>Información de carácter estratégico</t>
  </si>
  <si>
    <t>Peso</t>
  </si>
  <si>
    <t>Servicio de administración</t>
  </si>
  <si>
    <t>Cuenta corriente mercantil</t>
  </si>
  <si>
    <t>Frigorífico de Osorno S.A.</t>
  </si>
  <si>
    <t>96.518.090-7</t>
  </si>
  <si>
    <t>Ferosor Agricola</t>
  </si>
  <si>
    <t>96.789.520-2</t>
  </si>
  <si>
    <t>Administradora de bienes y servicios Osorno SpA</t>
  </si>
  <si>
    <t>77.303.511-3</t>
  </si>
  <si>
    <t>Préstamo recibidos/ pagados. Compra ganado</t>
  </si>
  <si>
    <t>Ana P. Hott Zwanzger</t>
  </si>
  <si>
    <t>6.635.182-3</t>
  </si>
  <si>
    <t>Accionista</t>
  </si>
  <si>
    <t>Préstamo recibidos/ pagados</t>
  </si>
  <si>
    <t>Stefan Verbeken Hott</t>
  </si>
  <si>
    <t>17.658.133-6</t>
  </si>
  <si>
    <t xml:space="preserve"> Cuenta corriente mercantil, Compra Ganado, venta productos</t>
  </si>
  <si>
    <t>Joris Verbeken Westermeyer</t>
  </si>
  <si>
    <t>6.354.610-0</t>
  </si>
  <si>
    <t>Relación Director Matriz</t>
  </si>
  <si>
    <t>Compra venta ganado</t>
  </si>
  <si>
    <t>Agric. y Ganadera el Corral Ltda.</t>
  </si>
  <si>
    <t>76.270.104-9</t>
  </si>
  <si>
    <t>Relación Ex Director Fegosa</t>
  </si>
  <si>
    <t>Compra venta ganado, Venta mercaderías</t>
  </si>
  <si>
    <t>Agric.Roble Pellin Ltda.</t>
  </si>
  <si>
    <t>89.829.900-7</t>
  </si>
  <si>
    <t>Relación Presidenta Matriz</t>
  </si>
  <si>
    <t>Compra ganado, venta mercaderías</t>
  </si>
  <si>
    <t>Agrícola Delmen Ltda.</t>
  </si>
  <si>
    <t>77.338.720-6</t>
  </si>
  <si>
    <t>Relación con Director Matriz</t>
  </si>
  <si>
    <t>Compra ganado, venta mercaderias</t>
  </si>
  <si>
    <t>Soc.Ganadera Monte Verde</t>
  </si>
  <si>
    <t>76.171.558-5</t>
  </si>
  <si>
    <t xml:space="preserve">Relación con Ex Director </t>
  </si>
  <si>
    <t>Compra ganado</t>
  </si>
  <si>
    <t>Soc.Agrícola Lago Ranco</t>
  </si>
  <si>
    <t>79.969.760-2</t>
  </si>
  <si>
    <t>Relación con Ex Director Frigosorno</t>
  </si>
  <si>
    <t>Soc. Agrícola San José Ltda.</t>
  </si>
  <si>
    <t>76.630.131-2</t>
  </si>
  <si>
    <t>Compra venta ganado, vta.mercaderías</t>
  </si>
  <si>
    <t>Agroganadera El Renoval Ltda</t>
  </si>
  <si>
    <t>77.826.110-3</t>
  </si>
  <si>
    <t>Sociedad Agrícola Santa Monica Ltda.</t>
  </si>
  <si>
    <t>76.630.113-4</t>
  </si>
  <si>
    <t>Vta. mercaderías, productos, prestamos recibidos/pagados</t>
  </si>
  <si>
    <t>Mónica Hott Z.</t>
  </si>
  <si>
    <t>6.165.979-k</t>
  </si>
  <si>
    <t>María C. Grob Anwadter</t>
  </si>
  <si>
    <t>7.035.098-k</t>
  </si>
  <si>
    <t>Agricola y Forestal Taquihue</t>
  </si>
  <si>
    <t>79.592.260-1</t>
  </si>
  <si>
    <t xml:space="preserve">Relación con Director </t>
  </si>
  <si>
    <t>Cunquillar SPA.</t>
  </si>
  <si>
    <t>77.919.696-8</t>
  </si>
  <si>
    <t>Venta mercaderías, insumos, productos</t>
  </si>
  <si>
    <t>Agricola don Otto Ltda</t>
  </si>
  <si>
    <t>76.687.597-1</t>
  </si>
  <si>
    <t>Relación Ex Director Ferosor</t>
  </si>
  <si>
    <t>REPORTE AGREGADO DE OPERACIONES CON PARTES RELACIONADAS POR MONTOS INDIVIDUALES INFERIORES A 1.000UF</t>
  </si>
  <si>
    <t>ANEXO B</t>
  </si>
  <si>
    <t>MONTO TOTAL INVOLUCRADO</t>
  </si>
  <si>
    <t>CANTIDAD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</si>
</sst>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1" xfId="2" applyFont="1" applyBorder="1"/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0" fontId="5" fillId="0" borderId="2" xfId="2" applyFont="1" applyBorder="1" applyAlignment="1">
      <alignment horizontal="left"/>
    </xf>
    <xf numFmtId="0" fontId="3" fillId="0" borderId="3" xfId="2" applyFont="1" applyBorder="1"/>
    <xf numFmtId="0" fontId="3" fillId="0" borderId="4" xfId="2" applyFont="1" applyBorder="1"/>
    <xf numFmtId="0" fontId="5" fillId="0" borderId="0" xfId="2" applyFont="1" applyAlignment="1">
      <alignment horizontal="left"/>
    </xf>
    <xf numFmtId="0" fontId="3" fillId="0" borderId="5" xfId="2" applyFont="1" applyBorder="1"/>
    <xf numFmtId="0" fontId="4" fillId="0" borderId="4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6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1" fontId="4" fillId="0" borderId="0" xfId="2" applyNumberFormat="1" applyFont="1" applyAlignment="1">
      <alignment horizontal="center"/>
    </xf>
    <xf numFmtId="14" fontId="4" fillId="0" borderId="0" xfId="2" applyNumberFormat="1" applyFont="1"/>
    <xf numFmtId="0" fontId="7" fillId="0" borderId="0" xfId="0" applyFont="1"/>
    <xf numFmtId="14" fontId="4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6" fillId="0" borderId="0" xfId="0" applyFont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6" fontId="3" fillId="0" borderId="0" xfId="3" applyNumberFormat="1" applyFont="1" applyFill="1" applyBorder="1"/>
    <xf numFmtId="0" fontId="3" fillId="0" borderId="0" xfId="0" applyFont="1"/>
    <xf numFmtId="166" fontId="3" fillId="0" borderId="0" xfId="3" applyNumberFormat="1" applyFont="1" applyBorder="1"/>
    <xf numFmtId="166" fontId="3" fillId="0" borderId="0" xfId="4" applyNumberFormat="1" applyFont="1" applyBorder="1"/>
    <xf numFmtId="0" fontId="3" fillId="0" borderId="0" xfId="0" applyFont="1" applyAlignment="1">
      <alignment horizontal="left"/>
    </xf>
    <xf numFmtId="166" fontId="3" fillId="0" borderId="0" xfId="4" applyNumberFormat="1" applyFont="1" applyFill="1" applyBorder="1" applyAlignment="1">
      <alignment vertical="center"/>
    </xf>
    <xf numFmtId="0" fontId="3" fillId="0" borderId="6" xfId="2" applyFont="1" applyBorder="1"/>
    <xf numFmtId="166" fontId="3" fillId="0" borderId="7" xfId="4" applyNumberFormat="1" applyFont="1" applyBorder="1"/>
    <xf numFmtId="0" fontId="3" fillId="0" borderId="7" xfId="2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/>
    </xf>
    <xf numFmtId="166" fontId="3" fillId="0" borderId="7" xfId="3" applyNumberFormat="1" applyFont="1" applyFill="1" applyBorder="1"/>
    <xf numFmtId="0" fontId="6" fillId="0" borderId="7" xfId="0" applyFont="1" applyBorder="1"/>
    <xf numFmtId="164" fontId="3" fillId="0" borderId="7" xfId="1" applyNumberFormat="1" applyFont="1" applyFill="1" applyBorder="1"/>
    <xf numFmtId="0" fontId="6" fillId="0" borderId="7" xfId="0" applyFont="1" applyBorder="1" applyAlignment="1">
      <alignment horizontal="center"/>
    </xf>
    <xf numFmtId="166" fontId="3" fillId="0" borderId="7" xfId="3" applyNumberFormat="1" applyFont="1" applyFill="1" applyBorder="1" applyAlignment="1">
      <alignment horizontal="center"/>
    </xf>
    <xf numFmtId="0" fontId="3" fillId="0" borderId="8" xfId="2" applyFont="1" applyBorder="1"/>
    <xf numFmtId="164" fontId="3" fillId="0" borderId="0" xfId="1" applyNumberFormat="1" applyFont="1" applyFill="1"/>
    <xf numFmtId="0" fontId="3" fillId="0" borderId="9" xfId="2" applyFont="1" applyBorder="1"/>
    <xf numFmtId="166" fontId="3" fillId="0" borderId="2" xfId="3" applyNumberFormat="1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166" fontId="3" fillId="0" borderId="2" xfId="3" applyNumberFormat="1" applyFont="1" applyFill="1" applyBorder="1"/>
    <xf numFmtId="0" fontId="6" fillId="0" borderId="2" xfId="0" applyFont="1" applyBorder="1"/>
    <xf numFmtId="164" fontId="3" fillId="0" borderId="2" xfId="1" applyNumberFormat="1" applyFont="1" applyFill="1" applyBorder="1"/>
    <xf numFmtId="0" fontId="3" fillId="0" borderId="10" xfId="2" applyFont="1" applyBorder="1"/>
    <xf numFmtId="0" fontId="5" fillId="0" borderId="0" xfId="2" applyFont="1"/>
    <xf numFmtId="0" fontId="4" fillId="0" borderId="10" xfId="2" applyFont="1" applyBorder="1"/>
    <xf numFmtId="0" fontId="3" fillId="0" borderId="0" xfId="2" applyFont="1" applyAlignment="1">
      <alignment horizontal="right"/>
    </xf>
    <xf numFmtId="164" fontId="3" fillId="0" borderId="0" xfId="1" applyNumberFormat="1" applyFont="1"/>
    <xf numFmtId="0" fontId="3" fillId="0" borderId="11" xfId="2" applyFont="1" applyBorder="1"/>
  </cellXfs>
  <cellStyles count="5">
    <cellStyle name="Comma 3" xfId="3" xr:uid="{949BB75D-CA91-408B-807B-F78DA54C96A3}"/>
    <cellStyle name="Millares" xfId="1" builtinId="3"/>
    <cellStyle name="Millares 2" xfId="4" xr:uid="{BA561F6F-FA27-4865-9B4A-9446490D6B7D}"/>
    <cellStyle name="Normal" xfId="0" builtinId="0"/>
    <cellStyle name="Normal 2" xfId="2" xr:uid="{4F101A2E-735E-431F-8480-8D2AE675D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BAEE-1B89-4C2A-A090-B635E687181B}">
  <sheetPr>
    <pageSetUpPr fitToPage="1"/>
  </sheetPr>
  <dimension ref="A1:Q49"/>
  <sheetViews>
    <sheetView tabSelected="1" workbookViewId="0">
      <selection activeCell="B7" sqref="B7"/>
    </sheetView>
  </sheetViews>
  <sheetFormatPr baseColWidth="10" defaultRowHeight="14.4" x14ac:dyDescent="0.3"/>
  <cols>
    <col min="1" max="1" width="26.33203125" customWidth="1"/>
    <col min="2" max="2" width="54" customWidth="1"/>
    <col min="3" max="3" width="2.44140625" customWidth="1"/>
    <col min="4" max="4" width="44" customWidth="1"/>
    <col min="5" max="5" width="23.21875" customWidth="1"/>
    <col min="6" max="6" width="8.5546875" customWidth="1"/>
    <col min="7" max="7" width="25.77734375" customWidth="1"/>
    <col min="8" max="8" width="8.21875" customWidth="1"/>
    <col min="9" max="9" width="2.44140625" customWidth="1"/>
    <col min="10" max="10" width="20.21875" customWidth="1"/>
    <col min="11" max="11" width="28.6640625" customWidth="1"/>
    <col min="12" max="12" width="34.88671875" customWidth="1"/>
    <col min="13" max="13" width="19.44140625" customWidth="1"/>
    <col min="14" max="14" width="14.44140625" customWidth="1"/>
    <col min="15" max="15" width="4.44140625" customWidth="1"/>
  </cols>
  <sheetData>
    <row r="1" spans="1:17" ht="16.2" thickBot="1" x14ac:dyDescent="0.35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399999999999999" x14ac:dyDescent="0.3">
      <c r="A2" s="4" t="s">
        <v>0</v>
      </c>
      <c r="B2" s="5"/>
      <c r="C2" s="6"/>
      <c r="D2" s="6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1"/>
    </row>
    <row r="3" spans="1:17" ht="17.399999999999999" x14ac:dyDescent="0.3">
      <c r="A3" s="9"/>
      <c r="B3" s="2"/>
      <c r="C3" s="1"/>
      <c r="D3" s="1"/>
      <c r="E3" s="10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1"/>
      <c r="Q3" s="1"/>
    </row>
    <row r="4" spans="1:17" ht="15.6" x14ac:dyDescent="0.3">
      <c r="A4" s="12" t="s">
        <v>3</v>
      </c>
      <c r="B4" s="2"/>
      <c r="C4" s="1"/>
      <c r="D4" s="1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1"/>
      <c r="Q4" s="1"/>
    </row>
    <row r="5" spans="1:17" ht="15.6" x14ac:dyDescent="0.3">
      <c r="A5" s="9"/>
      <c r="B5" s="2"/>
      <c r="C5" s="1"/>
      <c r="D5" s="1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1"/>
      <c r="Q5" s="1"/>
    </row>
    <row r="6" spans="1:17" ht="15.6" x14ac:dyDescent="0.3">
      <c r="A6" s="12" t="s">
        <v>4</v>
      </c>
      <c r="B6" s="14"/>
      <c r="C6" s="1"/>
      <c r="D6" s="1"/>
      <c r="E6" s="13"/>
      <c r="F6" s="1"/>
      <c r="G6" s="1"/>
      <c r="H6" s="1"/>
      <c r="I6" s="1"/>
      <c r="J6" s="1"/>
      <c r="K6" s="1"/>
      <c r="L6" s="1"/>
      <c r="M6" s="1"/>
      <c r="N6" s="1"/>
      <c r="O6" s="1"/>
      <c r="P6" s="11"/>
      <c r="Q6" s="1"/>
    </row>
    <row r="7" spans="1:17" ht="15.6" x14ac:dyDescent="0.3">
      <c r="A7" s="9"/>
      <c r="B7" s="2"/>
      <c r="C7" s="1"/>
      <c r="D7" s="1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1"/>
      <c r="Q7" s="1"/>
    </row>
    <row r="8" spans="1:17" ht="15.6" x14ac:dyDescent="0.3">
      <c r="A8" s="12"/>
      <c r="B8" s="2"/>
      <c r="C8" s="1"/>
      <c r="D8" s="1"/>
      <c r="E8" s="15"/>
      <c r="F8" s="15"/>
      <c r="G8" s="15"/>
      <c r="H8" s="15"/>
      <c r="I8" s="15"/>
      <c r="J8" s="1"/>
      <c r="K8" s="1"/>
      <c r="L8" s="1"/>
      <c r="M8" s="15"/>
      <c r="N8" s="15"/>
      <c r="O8" s="1"/>
      <c r="P8" s="11"/>
      <c r="Q8" s="1"/>
    </row>
    <row r="9" spans="1:17" ht="15.6" x14ac:dyDescent="0.3">
      <c r="A9" s="12"/>
      <c r="B9" s="2"/>
      <c r="C9" s="1"/>
      <c r="D9" s="1"/>
      <c r="E9" s="13"/>
      <c r="F9" s="16"/>
      <c r="G9" s="14"/>
      <c r="H9" s="14"/>
      <c r="I9" s="15"/>
      <c r="J9" s="17"/>
      <c r="K9" s="17"/>
      <c r="L9" s="14"/>
      <c r="M9" s="15"/>
      <c r="N9" s="14"/>
      <c r="O9" s="1"/>
      <c r="P9" s="11"/>
      <c r="Q9" s="1"/>
    </row>
    <row r="10" spans="1:17" ht="15.6" x14ac:dyDescent="0.3">
      <c r="A10" s="9"/>
      <c r="B10" s="2"/>
      <c r="C10" s="1"/>
      <c r="D10" s="16"/>
      <c r="E10" s="13"/>
      <c r="F10" s="16"/>
      <c r="G10" s="18"/>
      <c r="H10" s="14"/>
      <c r="I10" s="15"/>
      <c r="J10" s="19" t="s">
        <v>5</v>
      </c>
      <c r="K10" s="20"/>
      <c r="L10" s="14" t="s">
        <v>6</v>
      </c>
      <c r="M10" s="20" t="s">
        <v>7</v>
      </c>
      <c r="N10" s="14" t="s">
        <v>8</v>
      </c>
      <c r="O10" s="16"/>
      <c r="P10" s="11"/>
      <c r="Q10" s="1"/>
    </row>
    <row r="11" spans="1:17" ht="15.6" x14ac:dyDescent="0.3">
      <c r="A11" s="12" t="s">
        <v>9</v>
      </c>
      <c r="B11" s="14" t="s">
        <v>10</v>
      </c>
      <c r="C11" s="16"/>
      <c r="D11" s="16" t="s">
        <v>11</v>
      </c>
      <c r="E11" s="13" t="s">
        <v>12</v>
      </c>
      <c r="F11" s="16"/>
      <c r="G11" s="14" t="s">
        <v>13</v>
      </c>
      <c r="H11" s="14"/>
      <c r="I11" s="20"/>
      <c r="J11" s="21" t="s">
        <v>14</v>
      </c>
      <c r="K11" s="22" t="s">
        <v>15</v>
      </c>
      <c r="L11" s="14" t="s">
        <v>16</v>
      </c>
      <c r="M11" s="20" t="s">
        <v>17</v>
      </c>
      <c r="N11" s="14" t="s">
        <v>18</v>
      </c>
      <c r="O11" s="16"/>
      <c r="P11" s="11"/>
      <c r="Q11" s="1"/>
    </row>
    <row r="12" spans="1:17" ht="15.6" x14ac:dyDescent="0.3">
      <c r="A12" s="12"/>
      <c r="B12" s="14"/>
      <c r="C12" s="16"/>
      <c r="D12" s="20" t="s">
        <v>19</v>
      </c>
      <c r="E12" s="20" t="s">
        <v>20</v>
      </c>
      <c r="F12" s="20"/>
      <c r="G12" s="20"/>
      <c r="H12" s="16"/>
      <c r="I12" s="20"/>
      <c r="J12" s="14" t="s">
        <v>21</v>
      </c>
      <c r="K12" s="20"/>
      <c r="L12" s="20"/>
      <c r="M12" s="15"/>
      <c r="N12" s="1"/>
      <c r="O12" s="1"/>
      <c r="P12" s="11"/>
      <c r="Q12" s="1"/>
    </row>
    <row r="13" spans="1:17" ht="15.6" x14ac:dyDescent="0.3">
      <c r="A13" s="9"/>
      <c r="B13" s="2"/>
      <c r="C13" s="1"/>
      <c r="D13" s="15"/>
      <c r="E13" s="15"/>
      <c r="F13" s="15"/>
      <c r="G13" s="15"/>
      <c r="H13" s="1"/>
      <c r="I13" s="15"/>
      <c r="J13" s="2"/>
      <c r="K13" s="15"/>
      <c r="L13" s="15"/>
      <c r="M13" s="15"/>
      <c r="N13" s="1"/>
      <c r="O13" s="1"/>
      <c r="P13" s="11"/>
      <c r="Q13" s="1"/>
    </row>
    <row r="14" spans="1:17" ht="15.6" x14ac:dyDescent="0.3">
      <c r="A14" s="9" t="s">
        <v>22</v>
      </c>
      <c r="B14" s="2" t="s">
        <v>23</v>
      </c>
      <c r="C14" s="1"/>
      <c r="D14" s="15" t="s">
        <v>24</v>
      </c>
      <c r="E14" s="15" t="s">
        <v>25</v>
      </c>
      <c r="F14" s="15"/>
      <c r="G14" s="15" t="s">
        <v>26</v>
      </c>
      <c r="H14" s="1"/>
      <c r="I14" s="15"/>
      <c r="J14" s="23">
        <f>6594+8499+8499+8499+8499+8499</f>
        <v>49089</v>
      </c>
      <c r="K14" s="24"/>
      <c r="L14" s="25" t="s">
        <v>27</v>
      </c>
      <c r="M14" s="15">
        <v>12</v>
      </c>
      <c r="N14" s="26" t="s">
        <v>28</v>
      </c>
      <c r="O14" s="1"/>
      <c r="P14" s="11"/>
      <c r="Q14" s="1"/>
    </row>
    <row r="15" spans="1:17" ht="15.6" x14ac:dyDescent="0.3">
      <c r="A15" s="9" t="s">
        <v>22</v>
      </c>
      <c r="B15" s="2" t="s">
        <v>29</v>
      </c>
      <c r="C15" s="1"/>
      <c r="D15" s="15" t="s">
        <v>24</v>
      </c>
      <c r="E15" s="15" t="s">
        <v>25</v>
      </c>
      <c r="F15" s="15"/>
      <c r="G15" s="15" t="s">
        <v>26</v>
      </c>
      <c r="H15" s="1"/>
      <c r="I15" s="15"/>
      <c r="J15" s="23">
        <v>134227</v>
      </c>
      <c r="K15" s="24"/>
      <c r="L15" s="25" t="s">
        <v>27</v>
      </c>
      <c r="M15" s="15">
        <v>88</v>
      </c>
      <c r="N15" s="26" t="s">
        <v>28</v>
      </c>
      <c r="O15" s="1"/>
      <c r="P15" s="11"/>
      <c r="Q15" s="1"/>
    </row>
    <row r="16" spans="1:17" ht="15.6" x14ac:dyDescent="0.3">
      <c r="A16" s="9" t="s">
        <v>22</v>
      </c>
      <c r="B16" s="2" t="s">
        <v>30</v>
      </c>
      <c r="C16" s="1"/>
      <c r="D16" s="15" t="s">
        <v>24</v>
      </c>
      <c r="E16" s="15" t="s">
        <v>25</v>
      </c>
      <c r="F16" s="15"/>
      <c r="G16" s="15" t="s">
        <v>26</v>
      </c>
      <c r="H16" s="1"/>
      <c r="I16" s="15"/>
      <c r="J16" s="23">
        <f>921235+800000</f>
        <v>1721235</v>
      </c>
      <c r="K16" s="27">
        <v>23105</v>
      </c>
      <c r="L16" s="25" t="s">
        <v>27</v>
      </c>
      <c r="M16" s="15">
        <v>10</v>
      </c>
      <c r="N16" s="26" t="s">
        <v>28</v>
      </c>
      <c r="O16" s="1"/>
      <c r="P16" s="11"/>
      <c r="Q16" s="1"/>
    </row>
    <row r="17" spans="1:17" ht="15.6" x14ac:dyDescent="0.3">
      <c r="A17" s="9" t="s">
        <v>22</v>
      </c>
      <c r="B17" s="2" t="s">
        <v>29</v>
      </c>
      <c r="C17" s="1"/>
      <c r="D17" s="15" t="s">
        <v>31</v>
      </c>
      <c r="E17" s="15" t="s">
        <v>32</v>
      </c>
      <c r="F17" s="15"/>
      <c r="G17" s="15" t="s">
        <v>26</v>
      </c>
      <c r="H17" s="1"/>
      <c r="I17" s="15"/>
      <c r="J17" s="23">
        <v>96685</v>
      </c>
      <c r="K17" s="27"/>
      <c r="L17" s="25" t="s">
        <v>27</v>
      </c>
      <c r="M17" s="15">
        <v>35</v>
      </c>
      <c r="N17" s="26" t="s">
        <v>28</v>
      </c>
      <c r="O17" s="1"/>
      <c r="P17" s="11"/>
      <c r="Q17" s="1"/>
    </row>
    <row r="18" spans="1:17" ht="15.6" x14ac:dyDescent="0.3">
      <c r="A18" s="9" t="s">
        <v>22</v>
      </c>
      <c r="B18" s="2" t="s">
        <v>23</v>
      </c>
      <c r="C18" s="1"/>
      <c r="D18" s="3" t="s">
        <v>33</v>
      </c>
      <c r="E18" s="15" t="s">
        <v>34</v>
      </c>
      <c r="F18" s="15"/>
      <c r="G18" s="15" t="s">
        <v>26</v>
      </c>
      <c r="H18" s="1"/>
      <c r="I18" s="15"/>
      <c r="J18" s="23">
        <f>10904+10904+10904+10904+10904+10904</f>
        <v>65424</v>
      </c>
      <c r="K18" s="24"/>
      <c r="L18" s="25" t="s">
        <v>27</v>
      </c>
      <c r="M18" s="15">
        <v>12</v>
      </c>
      <c r="N18" s="26" t="s">
        <v>28</v>
      </c>
      <c r="O18" s="1"/>
      <c r="P18" s="11"/>
      <c r="Q18" s="1"/>
    </row>
    <row r="19" spans="1:17" ht="15.6" x14ac:dyDescent="0.3">
      <c r="A19" s="9" t="s">
        <v>22</v>
      </c>
      <c r="B19" s="2" t="s">
        <v>29</v>
      </c>
      <c r="C19" s="1"/>
      <c r="D19" s="3" t="s">
        <v>33</v>
      </c>
      <c r="E19" s="15" t="s">
        <v>34</v>
      </c>
      <c r="F19" s="15"/>
      <c r="G19" s="15" t="s">
        <v>26</v>
      </c>
      <c r="H19" s="1"/>
      <c r="I19" s="15"/>
      <c r="J19" s="23">
        <v>92770</v>
      </c>
      <c r="K19" s="24"/>
      <c r="L19" s="25" t="s">
        <v>27</v>
      </c>
      <c r="M19" s="15">
        <v>40</v>
      </c>
      <c r="N19" s="26" t="s">
        <v>28</v>
      </c>
      <c r="O19" s="1"/>
      <c r="P19" s="11"/>
      <c r="Q19" s="1"/>
    </row>
    <row r="20" spans="1:17" ht="15.6" x14ac:dyDescent="0.3">
      <c r="A20" s="9" t="s">
        <v>22</v>
      </c>
      <c r="B20" s="2" t="s">
        <v>30</v>
      </c>
      <c r="C20" s="1"/>
      <c r="D20" s="15" t="s">
        <v>33</v>
      </c>
      <c r="E20" s="15" t="s">
        <v>34</v>
      </c>
      <c r="F20" s="15"/>
      <c r="G20" s="15" t="s">
        <v>26</v>
      </c>
      <c r="H20" s="1"/>
      <c r="I20" s="15"/>
      <c r="J20" s="23">
        <v>500000</v>
      </c>
      <c r="K20" s="27">
        <v>4567</v>
      </c>
      <c r="L20" s="25" t="s">
        <v>27</v>
      </c>
      <c r="M20" s="15">
        <v>1</v>
      </c>
      <c r="N20" s="26" t="s">
        <v>28</v>
      </c>
      <c r="O20" s="1"/>
      <c r="P20" s="11"/>
      <c r="Q20" s="1"/>
    </row>
    <row r="21" spans="1:17" ht="15.6" x14ac:dyDescent="0.3">
      <c r="A21" s="9" t="s">
        <v>22</v>
      </c>
      <c r="B21" s="2" t="s">
        <v>30</v>
      </c>
      <c r="C21" s="1"/>
      <c r="D21" s="15" t="s">
        <v>35</v>
      </c>
      <c r="E21" s="15" t="s">
        <v>36</v>
      </c>
      <c r="F21" s="15"/>
      <c r="G21" s="15" t="s">
        <v>26</v>
      </c>
      <c r="H21" s="1"/>
      <c r="I21" s="15"/>
      <c r="J21" s="23">
        <f>260000+30000</f>
        <v>290000</v>
      </c>
      <c r="K21" s="27">
        <v>18933</v>
      </c>
      <c r="L21" s="25" t="s">
        <v>27</v>
      </c>
      <c r="M21" s="15">
        <v>6</v>
      </c>
      <c r="N21" s="26" t="s">
        <v>28</v>
      </c>
      <c r="O21" s="1"/>
      <c r="P21" s="11"/>
      <c r="Q21" s="1"/>
    </row>
    <row r="22" spans="1:17" ht="15.6" x14ac:dyDescent="0.3">
      <c r="A22" s="9" t="s">
        <v>22</v>
      </c>
      <c r="B22" s="26" t="s">
        <v>37</v>
      </c>
      <c r="C22" s="1"/>
      <c r="D22" s="1" t="s">
        <v>38</v>
      </c>
      <c r="E22" s="3" t="s">
        <v>39</v>
      </c>
      <c r="F22" s="1"/>
      <c r="G22" s="3" t="s">
        <v>40</v>
      </c>
      <c r="H22" s="28"/>
      <c r="I22" s="15"/>
      <c r="J22" s="24">
        <f>46000+24157+11</f>
        <v>70168</v>
      </c>
      <c r="K22" s="27">
        <v>26945</v>
      </c>
      <c r="L22" s="25" t="s">
        <v>27</v>
      </c>
      <c r="M22" s="15">
        <f>2+2+1</f>
        <v>5</v>
      </c>
      <c r="N22" s="26" t="s">
        <v>28</v>
      </c>
      <c r="O22" s="1"/>
      <c r="P22" s="11"/>
      <c r="Q22" s="1"/>
    </row>
    <row r="23" spans="1:17" ht="15.6" x14ac:dyDescent="0.3">
      <c r="A23" s="9" t="s">
        <v>22</v>
      </c>
      <c r="B23" s="26" t="s">
        <v>41</v>
      </c>
      <c r="C23" s="1"/>
      <c r="D23" s="1" t="s">
        <v>42</v>
      </c>
      <c r="E23" s="3" t="s">
        <v>43</v>
      </c>
      <c r="F23" s="1"/>
      <c r="G23" s="3" t="s">
        <v>40</v>
      </c>
      <c r="H23" s="28"/>
      <c r="I23" s="15"/>
      <c r="J23" s="24">
        <v>63901</v>
      </c>
      <c r="K23" s="27">
        <v>988</v>
      </c>
      <c r="L23" s="25" t="s">
        <v>27</v>
      </c>
      <c r="M23" s="15">
        <v>5</v>
      </c>
      <c r="N23" s="26" t="s">
        <v>28</v>
      </c>
      <c r="O23" s="1"/>
      <c r="P23" s="11"/>
      <c r="Q23" s="1"/>
    </row>
    <row r="24" spans="1:17" ht="15.6" x14ac:dyDescent="0.3">
      <c r="A24" s="9" t="s">
        <v>22</v>
      </c>
      <c r="B24" s="2" t="s">
        <v>44</v>
      </c>
      <c r="C24" s="1"/>
      <c r="D24" s="1" t="s">
        <v>45</v>
      </c>
      <c r="E24" s="3" t="s">
        <v>46</v>
      </c>
      <c r="F24" s="1"/>
      <c r="G24" s="29" t="s">
        <v>47</v>
      </c>
      <c r="H24" s="28"/>
      <c r="I24" s="15"/>
      <c r="J24" s="24">
        <f>55000+8336+1186+11</f>
        <v>64533</v>
      </c>
      <c r="K24" s="27">
        <v>3247</v>
      </c>
      <c r="L24" s="25" t="s">
        <v>27</v>
      </c>
      <c r="M24" s="15">
        <f>2+2+15+2</f>
        <v>21</v>
      </c>
      <c r="N24" s="26" t="s">
        <v>28</v>
      </c>
      <c r="O24" s="1"/>
      <c r="P24" s="11"/>
      <c r="Q24" s="1"/>
    </row>
    <row r="25" spans="1:17" ht="15.6" x14ac:dyDescent="0.3">
      <c r="A25" s="9" t="s">
        <v>22</v>
      </c>
      <c r="B25" s="30" t="s">
        <v>48</v>
      </c>
      <c r="C25" s="1"/>
      <c r="D25" s="15" t="s">
        <v>49</v>
      </c>
      <c r="E25" s="15" t="s">
        <v>50</v>
      </c>
      <c r="F25" s="15"/>
      <c r="G25" s="3" t="s">
        <v>51</v>
      </c>
      <c r="H25" s="28"/>
      <c r="I25" s="15"/>
      <c r="J25" s="27">
        <f>829257+13579+1669170+26446+2933275</f>
        <v>5471727</v>
      </c>
      <c r="K25" s="24"/>
      <c r="L25" s="25" t="s">
        <v>27</v>
      </c>
      <c r="M25" s="15">
        <f>89+56</f>
        <v>145</v>
      </c>
      <c r="N25" s="26" t="s">
        <v>28</v>
      </c>
      <c r="O25" s="1"/>
      <c r="P25" s="11"/>
      <c r="Q25" s="1"/>
    </row>
    <row r="26" spans="1:17" ht="15.6" x14ac:dyDescent="0.3">
      <c r="A26" s="9" t="s">
        <v>22</v>
      </c>
      <c r="B26" s="30" t="s">
        <v>52</v>
      </c>
      <c r="C26" s="1"/>
      <c r="D26" s="15" t="s">
        <v>53</v>
      </c>
      <c r="E26" s="15" t="s">
        <v>54</v>
      </c>
      <c r="F26" s="15"/>
      <c r="G26" s="3" t="s">
        <v>55</v>
      </c>
      <c r="H26" s="28"/>
      <c r="I26" s="15"/>
      <c r="J26" s="27">
        <f>229088+116862+800+40+502</f>
        <v>347292</v>
      </c>
      <c r="K26" s="24"/>
      <c r="L26" s="25" t="s">
        <v>27</v>
      </c>
      <c r="M26" s="15">
        <f>16+97+1+6</f>
        <v>120</v>
      </c>
      <c r="N26" s="26" t="s">
        <v>28</v>
      </c>
      <c r="O26" s="1"/>
      <c r="P26" s="11"/>
      <c r="Q26" s="1"/>
    </row>
    <row r="27" spans="1:17" ht="15.6" x14ac:dyDescent="0.3">
      <c r="A27" s="9" t="s">
        <v>22</v>
      </c>
      <c r="B27" s="31" t="s">
        <v>56</v>
      </c>
      <c r="C27" s="1"/>
      <c r="D27" s="29" t="s">
        <v>57</v>
      </c>
      <c r="E27" s="32" t="s">
        <v>58</v>
      </c>
      <c r="F27" s="15"/>
      <c r="G27" s="29" t="s">
        <v>59</v>
      </c>
      <c r="H27" s="28"/>
      <c r="I27" s="15"/>
      <c r="J27" s="27">
        <f>2165164+432466</f>
        <v>2597630</v>
      </c>
      <c r="K27" s="24"/>
      <c r="L27" s="25" t="s">
        <v>27</v>
      </c>
      <c r="M27" s="15">
        <f>51+120</f>
        <v>171</v>
      </c>
      <c r="N27" s="26" t="s">
        <v>28</v>
      </c>
      <c r="O27" s="1"/>
      <c r="P27" s="11"/>
      <c r="Q27" s="1"/>
    </row>
    <row r="28" spans="1:17" ht="15.6" x14ac:dyDescent="0.3">
      <c r="A28" s="9" t="s">
        <v>22</v>
      </c>
      <c r="B28" s="31" t="s">
        <v>60</v>
      </c>
      <c r="C28" s="1"/>
      <c r="D28" s="29" t="s">
        <v>61</v>
      </c>
      <c r="E28" s="32" t="s">
        <v>62</v>
      </c>
      <c r="F28" s="15"/>
      <c r="G28" s="29" t="s">
        <v>63</v>
      </c>
      <c r="H28" s="28"/>
      <c r="I28" s="15"/>
      <c r="J28" s="27">
        <f>57759+77039+9</f>
        <v>134807</v>
      </c>
      <c r="K28" s="24"/>
      <c r="L28" s="25" t="s">
        <v>27</v>
      </c>
      <c r="M28" s="15">
        <f>6+112+6</f>
        <v>124</v>
      </c>
      <c r="N28" s="26" t="s">
        <v>28</v>
      </c>
      <c r="O28" s="1"/>
      <c r="P28" s="11"/>
      <c r="Q28" s="1"/>
    </row>
    <row r="29" spans="1:17" ht="15.6" x14ac:dyDescent="0.3">
      <c r="A29" s="9" t="s">
        <v>22</v>
      </c>
      <c r="B29" s="31" t="s">
        <v>64</v>
      </c>
      <c r="C29" s="1"/>
      <c r="D29" s="29" t="s">
        <v>65</v>
      </c>
      <c r="E29" s="32" t="s">
        <v>66</v>
      </c>
      <c r="F29" s="15"/>
      <c r="G29" s="29" t="s">
        <v>67</v>
      </c>
      <c r="H29" s="28"/>
      <c r="I29" s="15"/>
      <c r="J29" s="27">
        <f>348442+91413</f>
        <v>439855</v>
      </c>
      <c r="K29" s="24"/>
      <c r="L29" s="25" t="s">
        <v>27</v>
      </c>
      <c r="M29" s="15">
        <f>13+59</f>
        <v>72</v>
      </c>
      <c r="N29" s="26" t="s">
        <v>28</v>
      </c>
      <c r="O29" s="1"/>
      <c r="P29" s="11"/>
      <c r="Q29" s="1"/>
    </row>
    <row r="30" spans="1:17" ht="15.6" x14ac:dyDescent="0.3">
      <c r="A30" s="9" t="s">
        <v>22</v>
      </c>
      <c r="B30" s="31" t="s">
        <v>60</v>
      </c>
      <c r="C30" s="1"/>
      <c r="D30" s="15" t="s">
        <v>68</v>
      </c>
      <c r="E30" s="15" t="s">
        <v>69</v>
      </c>
      <c r="F30" s="15"/>
      <c r="G30" s="29" t="s">
        <v>59</v>
      </c>
      <c r="H30" s="28"/>
      <c r="I30" s="15"/>
      <c r="J30" s="27">
        <f>62832+1592+278771+8363</f>
        <v>351558</v>
      </c>
      <c r="K30" s="24"/>
      <c r="L30" s="25" t="s">
        <v>27</v>
      </c>
      <c r="M30" s="15">
        <v>18</v>
      </c>
      <c r="N30" s="26" t="s">
        <v>28</v>
      </c>
      <c r="O30" s="1"/>
      <c r="P30" s="11"/>
      <c r="Q30" s="1"/>
    </row>
    <row r="31" spans="1:17" ht="15.6" x14ac:dyDescent="0.3">
      <c r="A31" s="9" t="s">
        <v>22</v>
      </c>
      <c r="B31" s="31" t="s">
        <v>70</v>
      </c>
      <c r="C31" s="1"/>
      <c r="D31" s="15" t="s">
        <v>71</v>
      </c>
      <c r="E31" s="15" t="s">
        <v>72</v>
      </c>
      <c r="F31" s="1"/>
      <c r="G31" s="29" t="s">
        <v>59</v>
      </c>
      <c r="H31" s="28"/>
      <c r="I31" s="15"/>
      <c r="J31" s="27">
        <f>68110+2074+72688+1495+176957+90274+86</f>
        <v>411684</v>
      </c>
      <c r="K31" s="24"/>
      <c r="L31" s="25" t="s">
        <v>27</v>
      </c>
      <c r="M31" s="15">
        <f>5+6+135+3</f>
        <v>149</v>
      </c>
      <c r="N31" s="26" t="s">
        <v>28</v>
      </c>
      <c r="O31" s="1"/>
      <c r="P31" s="11"/>
      <c r="Q31" s="1"/>
    </row>
    <row r="32" spans="1:17" ht="15.6" x14ac:dyDescent="0.3">
      <c r="A32" s="9" t="s">
        <v>22</v>
      </c>
      <c r="B32" s="31" t="s">
        <v>64</v>
      </c>
      <c r="C32" s="1"/>
      <c r="D32" s="15" t="s">
        <v>73</v>
      </c>
      <c r="E32" s="15" t="s">
        <v>74</v>
      </c>
      <c r="F32" s="1"/>
      <c r="G32" s="29" t="s">
        <v>59</v>
      </c>
      <c r="H32" s="28"/>
      <c r="I32" s="15"/>
      <c r="J32" s="27">
        <v>40565</v>
      </c>
      <c r="K32" s="24"/>
      <c r="L32" s="25" t="s">
        <v>27</v>
      </c>
      <c r="M32" s="15">
        <v>1</v>
      </c>
      <c r="N32" s="26" t="s">
        <v>28</v>
      </c>
      <c r="O32" s="1"/>
      <c r="P32" s="11"/>
      <c r="Q32" s="1"/>
    </row>
    <row r="33" spans="1:17" ht="15.6" x14ac:dyDescent="0.3">
      <c r="A33" s="9" t="s">
        <v>22</v>
      </c>
      <c r="B33" s="31" t="s">
        <v>75</v>
      </c>
      <c r="C33" s="1"/>
      <c r="D33" s="1" t="s">
        <v>76</v>
      </c>
      <c r="E33" s="3" t="s">
        <v>77</v>
      </c>
      <c r="F33" s="1"/>
      <c r="G33" s="29" t="s">
        <v>59</v>
      </c>
      <c r="H33" s="28"/>
      <c r="I33" s="15"/>
      <c r="J33" s="24">
        <f>397008+2773</f>
        <v>399781</v>
      </c>
      <c r="K33" s="27">
        <v>23618</v>
      </c>
      <c r="L33" s="25" t="s">
        <v>27</v>
      </c>
      <c r="M33" s="15">
        <f>239+7</f>
        <v>246</v>
      </c>
      <c r="N33" s="26" t="s">
        <v>28</v>
      </c>
      <c r="O33" s="1"/>
      <c r="P33" s="11"/>
      <c r="Q33" s="1"/>
    </row>
    <row r="34" spans="1:17" ht="15.6" x14ac:dyDescent="0.3">
      <c r="A34" s="9" t="s">
        <v>22</v>
      </c>
      <c r="B34" s="31" t="s">
        <v>70</v>
      </c>
      <c r="C34" s="1"/>
      <c r="D34" s="1" t="s">
        <v>78</v>
      </c>
      <c r="E34" s="3" t="s">
        <v>79</v>
      </c>
      <c r="F34" s="1"/>
      <c r="G34" s="3" t="s">
        <v>51</v>
      </c>
      <c r="H34" s="28"/>
      <c r="I34" s="15"/>
      <c r="J34" s="24">
        <f>19812+594+20310+609+59774</f>
        <v>101099</v>
      </c>
      <c r="K34" s="24"/>
      <c r="L34" s="25" t="s">
        <v>27</v>
      </c>
      <c r="M34" s="33">
        <f>6+15</f>
        <v>21</v>
      </c>
      <c r="N34" s="26" t="s">
        <v>28</v>
      </c>
      <c r="O34" s="1"/>
      <c r="P34" s="11"/>
      <c r="Q34" s="1"/>
    </row>
    <row r="35" spans="1:17" ht="15.6" x14ac:dyDescent="0.3">
      <c r="A35" s="9" t="s">
        <v>22</v>
      </c>
      <c r="B35" s="31" t="s">
        <v>70</v>
      </c>
      <c r="C35" s="1"/>
      <c r="D35" s="29" t="s">
        <v>80</v>
      </c>
      <c r="E35" s="32" t="s">
        <v>81</v>
      </c>
      <c r="F35" s="1"/>
      <c r="G35" s="29" t="s">
        <v>82</v>
      </c>
      <c r="H35" s="28"/>
      <c r="I35" s="15"/>
      <c r="J35" s="24">
        <v>43970</v>
      </c>
      <c r="K35" s="24"/>
      <c r="L35" s="25" t="s">
        <v>27</v>
      </c>
      <c r="M35" s="15">
        <v>18</v>
      </c>
      <c r="N35" s="26" t="s">
        <v>28</v>
      </c>
      <c r="O35" s="1"/>
      <c r="P35" s="11"/>
      <c r="Q35" s="1"/>
    </row>
    <row r="36" spans="1:17" ht="15.6" x14ac:dyDescent="0.3">
      <c r="A36" s="9" t="s">
        <v>22</v>
      </c>
      <c r="B36" s="31" t="s">
        <v>70</v>
      </c>
      <c r="C36" s="31"/>
      <c r="D36" s="31" t="s">
        <v>83</v>
      </c>
      <c r="E36" s="32" t="s">
        <v>84</v>
      </c>
      <c r="F36" s="1"/>
      <c r="G36" s="29" t="s">
        <v>67</v>
      </c>
      <c r="H36" s="28"/>
      <c r="I36" s="15"/>
      <c r="J36" s="24">
        <f>52931+3005</f>
        <v>55936</v>
      </c>
      <c r="K36" s="24"/>
      <c r="L36" s="25" t="s">
        <v>27</v>
      </c>
      <c r="M36" s="15">
        <f>4+5</f>
        <v>9</v>
      </c>
      <c r="N36" s="26" t="s">
        <v>28</v>
      </c>
      <c r="O36" s="1"/>
      <c r="P36" s="11"/>
      <c r="Q36" s="1"/>
    </row>
    <row r="37" spans="1:17" ht="15.6" x14ac:dyDescent="0.3">
      <c r="A37" s="9" t="s">
        <v>22</v>
      </c>
      <c r="B37" s="31" t="s">
        <v>85</v>
      </c>
      <c r="C37" s="1"/>
      <c r="D37" s="1" t="s">
        <v>86</v>
      </c>
      <c r="E37" s="32" t="s">
        <v>87</v>
      </c>
      <c r="F37" s="1"/>
      <c r="G37" s="3" t="s">
        <v>88</v>
      </c>
      <c r="H37" s="28"/>
      <c r="I37" s="15"/>
      <c r="J37" s="24">
        <v>391588</v>
      </c>
      <c r="K37" s="24"/>
      <c r="L37" s="25" t="s">
        <v>27</v>
      </c>
      <c r="M37" s="15">
        <v>164</v>
      </c>
      <c r="N37" s="26" t="s">
        <v>28</v>
      </c>
      <c r="O37" s="1"/>
      <c r="P37" s="11"/>
      <c r="Q37" s="1"/>
    </row>
    <row r="38" spans="1:17" ht="16.2" thickBot="1" x14ac:dyDescent="0.35">
      <c r="A38" s="34"/>
      <c r="B38" s="35"/>
      <c r="C38" s="36"/>
      <c r="D38" s="37"/>
      <c r="E38" s="38"/>
      <c r="F38" s="36"/>
      <c r="G38" s="37"/>
      <c r="H38" s="39"/>
      <c r="I38" s="40"/>
      <c r="J38" s="41"/>
      <c r="K38" s="41"/>
      <c r="L38" s="42"/>
      <c r="M38" s="40"/>
      <c r="N38" s="43"/>
      <c r="O38" s="36"/>
      <c r="P38" s="44"/>
      <c r="Q38" s="1"/>
    </row>
    <row r="39" spans="1:17" ht="16.2" thickBot="1" x14ac:dyDescent="0.35">
      <c r="A39" s="1"/>
      <c r="B39" s="26"/>
      <c r="C39" s="1"/>
      <c r="D39" s="1"/>
      <c r="E39" s="3"/>
      <c r="F39" s="1"/>
      <c r="G39" s="3"/>
      <c r="H39" s="28"/>
      <c r="I39" s="15"/>
      <c r="J39" s="45"/>
      <c r="K39" s="15"/>
      <c r="L39" s="15"/>
      <c r="M39" s="15"/>
      <c r="N39" s="26"/>
      <c r="O39" s="1"/>
      <c r="P39" s="1"/>
      <c r="Q39" s="1"/>
    </row>
    <row r="40" spans="1:17" ht="15.6" x14ac:dyDescent="0.3">
      <c r="A40" s="46"/>
      <c r="B40" s="47"/>
      <c r="C40" s="6"/>
      <c r="D40" s="6"/>
      <c r="E40" s="48"/>
      <c r="F40" s="6"/>
      <c r="G40" s="48"/>
      <c r="H40" s="49"/>
      <c r="I40" s="50"/>
      <c r="J40" s="51"/>
      <c r="K40" s="50"/>
      <c r="L40" s="50"/>
      <c r="M40" s="50"/>
      <c r="N40" s="47"/>
      <c r="O40" s="8"/>
      <c r="P40" s="1"/>
      <c r="Q40" s="1"/>
    </row>
    <row r="41" spans="1:17" ht="17.399999999999999" x14ac:dyDescent="0.3">
      <c r="A41" s="52"/>
      <c r="B41" s="1"/>
      <c r="C41" s="1"/>
      <c r="D41" s="53" t="s">
        <v>89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1"/>
      <c r="P41" s="1"/>
      <c r="Q41" s="1"/>
    </row>
    <row r="42" spans="1:17" ht="15.6" x14ac:dyDescent="0.3">
      <c r="A42" s="54" t="s">
        <v>90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"/>
      <c r="Q42" s="1"/>
    </row>
    <row r="43" spans="1:17" ht="15.6" x14ac:dyDescent="0.3">
      <c r="A43" s="5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</row>
    <row r="44" spans="1:17" ht="15.6" x14ac:dyDescent="0.3">
      <c r="A44" s="52"/>
      <c r="B44" s="55" t="s">
        <v>91</v>
      </c>
      <c r="C44" s="1"/>
      <c r="D44" s="55" t="s">
        <v>92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1"/>
      <c r="P44" s="1"/>
      <c r="Q44" s="1"/>
    </row>
    <row r="45" spans="1:17" ht="15.6" x14ac:dyDescent="0.3">
      <c r="A45" s="52"/>
      <c r="B45" s="56">
        <f>20447+6848+4402+1609+7524+6753</f>
        <v>47583</v>
      </c>
      <c r="C45" s="1"/>
      <c r="D45" s="1">
        <f>129+9+12+12+6+1</f>
        <v>169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1"/>
      <c r="P45" s="1"/>
      <c r="Q45" s="1"/>
    </row>
    <row r="46" spans="1:17" ht="16.2" thickBot="1" x14ac:dyDescent="0.35">
      <c r="A46" s="5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4"/>
      <c r="P46" s="1"/>
      <c r="Q46" s="1"/>
    </row>
    <row r="47" spans="1:17" ht="15.6" x14ac:dyDescent="0.3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6" x14ac:dyDescent="0.3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4" ht="15.6" x14ac:dyDescent="0.3">
      <c r="B49" s="56"/>
      <c r="D49" s="1"/>
    </row>
  </sheetData>
  <mergeCells count="1">
    <mergeCell ref="J9:K9"/>
  </mergeCells>
  <pageMargins left="0" right="0" top="0" bottom="0" header="0.31496062992125984" footer="0.31496062992125984"/>
  <pageSetup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Escobar</dc:creator>
  <cp:lastModifiedBy>Patricia Escobar</cp:lastModifiedBy>
  <cp:lastPrinted>2026-01-29T11:56:27Z</cp:lastPrinted>
  <dcterms:created xsi:type="dcterms:W3CDTF">2026-01-29T11:55:08Z</dcterms:created>
  <dcterms:modified xsi:type="dcterms:W3CDTF">2026-01-29T11:57:35Z</dcterms:modified>
</cp:coreProperties>
</file>